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firstSheet="2" activeTab="6"/>
  </bookViews>
  <sheets>
    <sheet name="PrbaSigno01" sheetId="6" r:id="rId1"/>
    <sheet name="PrbaSigno02" sheetId="4" r:id="rId2"/>
    <sheet name="PrbaSigno03" sheetId="5" r:id="rId3"/>
    <sheet name="DatosPareados" sheetId="7" r:id="rId4"/>
    <sheet name="RangWil01" sheetId="8" r:id="rId5"/>
    <sheet name="RangWil02" sheetId="9" r:id="rId6"/>
    <sheet name="KruskWallis01" sheetId="1" r:id="rId7"/>
    <sheet name="KruskWallis02" sheetId="2" r:id="rId8"/>
    <sheet name="CxRSpearman" sheetId="3" r:id="rId9"/>
  </sheets>
  <calcPr calcId="124519"/>
</workbook>
</file>

<file path=xl/calcChain.xml><?xml version="1.0" encoding="utf-8"?>
<calcChain xmlns="http://schemas.openxmlformats.org/spreadsheetml/2006/main">
  <c r="G12" i="9"/>
  <c r="E12"/>
  <c r="H12" s="1"/>
  <c r="G11"/>
  <c r="E11"/>
  <c r="H11" s="1"/>
  <c r="G10"/>
  <c r="E10"/>
  <c r="H10" s="1"/>
  <c r="G9"/>
  <c r="E9"/>
  <c r="H9" s="1"/>
  <c r="G8"/>
  <c r="E8"/>
  <c r="H8" s="1"/>
  <c r="G7"/>
  <c r="E7"/>
  <c r="H7" s="1"/>
  <c r="G6"/>
  <c r="E6"/>
  <c r="H6" s="1"/>
  <c r="G5"/>
  <c r="E5"/>
  <c r="H5" s="1"/>
  <c r="G4"/>
  <c r="E4"/>
  <c r="H4" s="1"/>
  <c r="G3"/>
  <c r="E3"/>
  <c r="H3" s="1"/>
  <c r="G2"/>
  <c r="E2"/>
  <c r="H15" s="1"/>
  <c r="L9" i="8"/>
  <c r="E9"/>
  <c r="D9"/>
  <c r="I9" s="1"/>
  <c r="L8"/>
  <c r="E8"/>
  <c r="D8"/>
  <c r="I8" s="1"/>
  <c r="L7"/>
  <c r="E7"/>
  <c r="D7"/>
  <c r="I7" s="1"/>
  <c r="L6"/>
  <c r="E6"/>
  <c r="D6"/>
  <c r="I6" s="1"/>
  <c r="L5"/>
  <c r="E5"/>
  <c r="D5"/>
  <c r="I5" s="1"/>
  <c r="L4"/>
  <c r="E4"/>
  <c r="D4"/>
  <c r="I4" s="1"/>
  <c r="L3"/>
  <c r="E3"/>
  <c r="D3"/>
  <c r="I3" s="1"/>
  <c r="L2"/>
  <c r="E2"/>
  <c r="D2"/>
  <c r="I2" s="1"/>
  <c r="D11" i="6"/>
  <c r="D10"/>
  <c r="G11" i="5"/>
  <c r="G10"/>
  <c r="G10" i="4"/>
  <c r="G11" i="7"/>
  <c r="G9"/>
  <c r="F9"/>
  <c r="G5"/>
  <c r="G4"/>
  <c r="G3"/>
  <c r="F5"/>
  <c r="G7"/>
  <c r="C7"/>
  <c r="C6"/>
  <c r="C5"/>
  <c r="C4"/>
  <c r="C3"/>
  <c r="C2"/>
  <c r="G9" i="5"/>
  <c r="G5"/>
  <c r="G6"/>
  <c r="F4"/>
  <c r="C11"/>
  <c r="C10"/>
  <c r="C9"/>
  <c r="C8"/>
  <c r="C7"/>
  <c r="C6"/>
  <c r="C5"/>
  <c r="C4"/>
  <c r="G4" s="1"/>
  <c r="C3"/>
  <c r="C2"/>
  <c r="D9" i="6"/>
  <c r="D7"/>
  <c r="D6"/>
  <c r="D3"/>
  <c r="D2"/>
  <c r="G5" i="4"/>
  <c r="C18"/>
  <c r="C17"/>
  <c r="C16"/>
  <c r="C15"/>
  <c r="C14"/>
  <c r="C13"/>
  <c r="C12"/>
  <c r="C11"/>
  <c r="C10"/>
  <c r="C9"/>
  <c r="C8"/>
  <c r="C7"/>
  <c r="C6"/>
  <c r="C5"/>
  <c r="C4"/>
  <c r="C3"/>
  <c r="C2"/>
  <c r="G4" s="1"/>
  <c r="K11" i="3"/>
  <c r="I9"/>
  <c r="I8"/>
  <c r="I7"/>
  <c r="I6"/>
  <c r="I5"/>
  <c r="I4"/>
  <c r="I3"/>
  <c r="I2"/>
  <c r="G9"/>
  <c r="K9" s="1"/>
  <c r="G8"/>
  <c r="K8" s="1"/>
  <c r="G7"/>
  <c r="K7" s="1"/>
  <c r="G6"/>
  <c r="K6" s="1"/>
  <c r="G5"/>
  <c r="K5" s="1"/>
  <c r="G4"/>
  <c r="K4" s="1"/>
  <c r="G3"/>
  <c r="K3" s="1"/>
  <c r="G2"/>
  <c r="K2" s="1"/>
  <c r="K10" s="1"/>
  <c r="K12" s="1"/>
  <c r="K2" i="1"/>
  <c r="J2"/>
  <c r="I2"/>
  <c r="K2" i="2"/>
  <c r="J2"/>
  <c r="I2"/>
  <c r="H2" i="9" l="1"/>
  <c r="H19" s="1"/>
  <c r="H21" s="1"/>
  <c r="H14"/>
  <c r="H16" s="1"/>
  <c r="H22" s="1"/>
  <c r="H24" s="1"/>
  <c r="F2" i="8"/>
  <c r="F3"/>
  <c r="F4"/>
  <c r="F5"/>
  <c r="F6"/>
  <c r="F7"/>
  <c r="F8"/>
  <c r="F9"/>
  <c r="G6" i="7"/>
  <c r="G2" i="5"/>
  <c r="G3"/>
  <c r="G3" i="4"/>
  <c r="G7" s="1"/>
  <c r="F14" i="8" l="1"/>
  <c r="F16" s="1"/>
  <c r="F12"/>
  <c r="F11"/>
  <c r="F13" s="1"/>
  <c r="F17" s="1"/>
  <c r="G6" i="4"/>
  <c r="G8" s="1"/>
  <c r="F19" i="8" l="1"/>
  <c r="J17"/>
</calcChain>
</file>

<file path=xl/sharedStrings.xml><?xml version="1.0" encoding="utf-8"?>
<sst xmlns="http://schemas.openxmlformats.org/spreadsheetml/2006/main" count="162" uniqueCount="79">
  <si>
    <t>A</t>
  </si>
  <si>
    <t>B</t>
  </si>
  <si>
    <t>C</t>
  </si>
  <si>
    <t>Método</t>
  </si>
  <si>
    <t>Valor</t>
  </si>
  <si>
    <t>Latas</t>
  </si>
  <si>
    <t>Anuncios</t>
  </si>
  <si>
    <t>Rango</t>
  </si>
  <si>
    <t>Di²</t>
  </si>
  <si>
    <t xml:space="preserve">r = </t>
  </si>
  <si>
    <t>Ranuncio</t>
  </si>
  <si>
    <t>Rlatas</t>
  </si>
  <si>
    <t xml:space="preserve">n = </t>
  </si>
  <si>
    <t xml:space="preserve">Suma = </t>
  </si>
  <si>
    <t>Nuevo</t>
  </si>
  <si>
    <t>Antiguo</t>
  </si>
  <si>
    <t>&lt;0</t>
  </si>
  <si>
    <t>&gt;0</t>
  </si>
  <si>
    <t>Difer</t>
  </si>
  <si>
    <t>Negativos</t>
  </si>
  <si>
    <t>Positivos</t>
  </si>
  <si>
    <t>Nulos</t>
  </si>
  <si>
    <t>Antes</t>
  </si>
  <si>
    <t>Después</t>
  </si>
  <si>
    <t>+</t>
  </si>
  <si>
    <t>-</t>
  </si>
  <si>
    <t>Nro de "+"</t>
  </si>
  <si>
    <t>Nro de "-"</t>
  </si>
  <si>
    <t>Nro de nulos</t>
  </si>
  <si>
    <t xml:space="preserve">Nro de </t>
  </si>
  <si>
    <t xml:space="preserve">Sea </t>
  </si>
  <si>
    <t xml:space="preserve">X= </t>
  </si>
  <si>
    <t>Probab</t>
  </si>
  <si>
    <t>Diferencia</t>
  </si>
  <si>
    <t xml:space="preserve">Probab X &lt; </t>
  </si>
  <si>
    <t>Reduce si &gt;0</t>
  </si>
  <si>
    <t>Ho: No reduce</t>
  </si>
  <si>
    <t>No reduce si &lt;=0</t>
  </si>
  <si>
    <t>Un grupo de 10 consumidores, elegidos al azar, fueron requeridos para manifestar su grado de satisfacción respecto a un tipo de jabón,</t>
  </si>
  <si>
    <t>en una puntuación de 0 a 20. Después de solicitarles que vean un video sobre el mismo producto, se les pidió que volvieran a calificarlo.</t>
  </si>
  <si>
    <t>Los resultados se muestran en la siguiente tabla:</t>
  </si>
  <si>
    <t>El comercial tuvo algún efecto significativo sobre la satisfacción por el producto?. Use nivel de significación del 5%.</t>
  </si>
  <si>
    <t>El comercial es efectivo</t>
  </si>
  <si>
    <t>El comercial no es efectivo</t>
  </si>
  <si>
    <t>Te agradó el queso?</t>
  </si>
  <si>
    <t xml:space="preserve">k = </t>
  </si>
  <si>
    <r>
      <t xml:space="preserve">P(X </t>
    </r>
    <r>
      <rPr>
        <sz val="11"/>
        <color theme="1"/>
        <rFont val="Calibri"/>
        <family val="2"/>
      </rPr>
      <t xml:space="preserve">≤ k) = </t>
    </r>
  </si>
  <si>
    <t>Les agradó</t>
  </si>
  <si>
    <t>No les agradó</t>
  </si>
  <si>
    <r>
      <t xml:space="preserve">P( X </t>
    </r>
    <r>
      <rPr>
        <sz val="11"/>
        <color theme="1"/>
        <rFont val="Calibri"/>
        <family val="2"/>
      </rPr>
      <t xml:space="preserve">≤ k ) =  </t>
    </r>
  </si>
  <si>
    <t>Nota:</t>
  </si>
  <si>
    <t>Si la diferencia (Nuevo - Antiguo) es positiva, no reduce</t>
  </si>
  <si>
    <t>Paciente</t>
  </si>
  <si>
    <t>Método A</t>
  </si>
  <si>
    <t>Método B</t>
  </si>
  <si>
    <t>Diff</t>
  </si>
  <si>
    <t>Rango con signo</t>
  </si>
  <si>
    <t>Asig rango</t>
  </si>
  <si>
    <t>Dif. ordenada</t>
  </si>
  <si>
    <t>Suma de rango con signo = T =</t>
  </si>
  <si>
    <t xml:space="preserve">Tamaño de muestra = </t>
  </si>
  <si>
    <t xml:space="preserve">Media de T = </t>
  </si>
  <si>
    <t xml:space="preserve">Desviación de T = </t>
  </si>
  <si>
    <t xml:space="preserve">Estadístico calculado = Tc = </t>
  </si>
  <si>
    <t xml:space="preserve">pValor = </t>
  </si>
  <si>
    <t xml:space="preserve">Valor crítico = </t>
  </si>
  <si>
    <t>En una clínica se aplicó un determinado medicamento a un conjunto de 8 pacientes usando el método A; se</t>
  </si>
  <si>
    <t>repitió el tratamiento pero usando el método B. Los resultados obtenido se muestran en el siguiente cuadro:</t>
  </si>
  <si>
    <t>A un nivel de significación del 5% se puede afirmar que es indiferente el método a usar?</t>
  </si>
  <si>
    <t>Identif</t>
  </si>
  <si>
    <t>Método 1</t>
  </si>
  <si>
    <t>Método 2</t>
  </si>
  <si>
    <t>DifAbs</t>
  </si>
  <si>
    <t>Suma de +</t>
  </si>
  <si>
    <t>Suma de -</t>
  </si>
  <si>
    <t xml:space="preserve">Suma de rango con signo = T = </t>
  </si>
  <si>
    <t>Prueba T</t>
  </si>
  <si>
    <t xml:space="preserve">Tamaño de la muestra = </t>
  </si>
  <si>
    <t xml:space="preserve">Estadístico de la prueba: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</si>
</sst>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right"/>
    </xf>
    <xf numFmtId="0" fontId="2" fillId="0" borderId="1" xfId="0" applyFont="1" applyBorder="1" applyAlignment="1">
      <alignment horizontal="justify" wrapText="1"/>
    </xf>
    <xf numFmtId="0" fontId="3" fillId="0" borderId="2" xfId="0" applyFont="1" applyBorder="1" applyAlignment="1">
      <alignment horizontal="justify" wrapText="1"/>
    </xf>
    <xf numFmtId="0" fontId="2" fillId="0" borderId="3" xfId="0" applyFont="1" applyBorder="1" applyAlignment="1">
      <alignment horizontal="justify" wrapText="1"/>
    </xf>
    <xf numFmtId="0" fontId="3" fillId="0" borderId="4" xfId="0" applyFont="1" applyBorder="1" applyAlignment="1">
      <alignment horizontal="justify" wrapText="1"/>
    </xf>
    <xf numFmtId="0" fontId="1" fillId="0" borderId="0" xfId="0" applyFont="1"/>
    <xf numFmtId="0" fontId="2" fillId="0" borderId="0" xfId="0" applyFont="1" applyBorder="1" applyAlignment="1">
      <alignment horizontal="justify" wrapText="1"/>
    </xf>
    <xf numFmtId="0" fontId="3" fillId="0" borderId="0" xfId="0" applyFont="1" applyBorder="1" applyAlignment="1">
      <alignment horizontal="justify" wrapText="1"/>
    </xf>
    <xf numFmtId="0" fontId="0" fillId="0" borderId="0" xfId="0" applyBorder="1"/>
    <xf numFmtId="0" fontId="1" fillId="0" borderId="5" xfId="0" applyFont="1" applyBorder="1"/>
    <xf numFmtId="0" fontId="1" fillId="0" borderId="6" xfId="0" applyFont="1" applyBorder="1"/>
    <xf numFmtId="0" fontId="1" fillId="0" borderId="3" xfId="0" applyFont="1" applyBorder="1"/>
    <xf numFmtId="0" fontId="4" fillId="0" borderId="0" xfId="0" applyFont="1"/>
    <xf numFmtId="0" fontId="0" fillId="0" borderId="0" xfId="0" applyNumberFormat="1"/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22"/>
  <sheetViews>
    <sheetView workbookViewId="0">
      <selection activeCell="C18" sqref="C18"/>
    </sheetView>
  </sheetViews>
  <sheetFormatPr baseColWidth="10" defaultRowHeight="15"/>
  <cols>
    <col min="1" max="1" width="19" customWidth="1"/>
    <col min="4" max="4" width="11.85546875" bestFit="1" customWidth="1"/>
  </cols>
  <sheetData>
    <row r="1" spans="1:6">
      <c r="A1" s="16" t="s">
        <v>44</v>
      </c>
    </row>
    <row r="2" spans="1:6" ht="15.75" thickBot="1">
      <c r="C2" s="4" t="s">
        <v>26</v>
      </c>
      <c r="D2">
        <f>COUNTIF(A3:A22,E2)</f>
        <v>10</v>
      </c>
      <c r="E2" t="s">
        <v>24</v>
      </c>
      <c r="F2" t="s">
        <v>47</v>
      </c>
    </row>
    <row r="3" spans="1:6">
      <c r="A3" s="13" t="s">
        <v>24</v>
      </c>
      <c r="C3" s="4" t="s">
        <v>27</v>
      </c>
      <c r="D3">
        <f>COUNTIF(A3:A22,E3)</f>
        <v>8</v>
      </c>
      <c r="E3" t="s">
        <v>25</v>
      </c>
      <c r="F3" t="s">
        <v>48</v>
      </c>
    </row>
    <row r="4" spans="1:6">
      <c r="A4" s="14"/>
      <c r="C4" s="4" t="s">
        <v>28</v>
      </c>
    </row>
    <row r="5" spans="1:6">
      <c r="A5" s="14" t="s">
        <v>25</v>
      </c>
      <c r="C5" s="4"/>
    </row>
    <row r="6" spans="1:6">
      <c r="A6" s="14" t="s">
        <v>24</v>
      </c>
      <c r="C6" s="4" t="s">
        <v>12</v>
      </c>
      <c r="D6">
        <f>SUM(D2:D3)</f>
        <v>18</v>
      </c>
    </row>
    <row r="7" spans="1:6">
      <c r="A7" s="14" t="s">
        <v>25</v>
      </c>
      <c r="C7" s="4" t="s">
        <v>45</v>
      </c>
      <c r="D7">
        <f>MIN(D2:D3)</f>
        <v>8</v>
      </c>
    </row>
    <row r="8" spans="1:6">
      <c r="A8" s="14" t="s">
        <v>24</v>
      </c>
    </row>
    <row r="9" spans="1:6">
      <c r="A9" s="14" t="s">
        <v>25</v>
      </c>
      <c r="C9" s="4" t="s">
        <v>46</v>
      </c>
      <c r="D9">
        <f>BINOMDIST(D7,D6,0.5,1)</f>
        <v>0.40726470947265636</v>
      </c>
    </row>
    <row r="10" spans="1:6">
      <c r="A10" s="14" t="s">
        <v>24</v>
      </c>
      <c r="D10" t="str">
        <f>IF(D9&lt;0.05,"Se rechaza la hipótesis nula","No se rechaza la hipótesis nula")</f>
        <v>No se rechaza la hipótesis nula</v>
      </c>
    </row>
    <row r="11" spans="1:6">
      <c r="A11" s="14" t="s">
        <v>24</v>
      </c>
      <c r="D11" t="str">
        <f>IF(D2&gt;D3,"A más presentes les agradó el producto","A menos presentes les agradó el producto")</f>
        <v>A más presentes les agradó el producto</v>
      </c>
    </row>
    <row r="12" spans="1:6">
      <c r="A12" s="14" t="s">
        <v>25</v>
      </c>
    </row>
    <row r="13" spans="1:6">
      <c r="A13" s="14" t="s">
        <v>25</v>
      </c>
    </row>
    <row r="14" spans="1:6">
      <c r="A14" s="14" t="s">
        <v>24</v>
      </c>
    </row>
    <row r="15" spans="1:6">
      <c r="A15" s="14" t="s">
        <v>24</v>
      </c>
    </row>
    <row r="16" spans="1:6">
      <c r="A16" s="14" t="s">
        <v>25</v>
      </c>
    </row>
    <row r="17" spans="1:1">
      <c r="A17" s="14" t="s">
        <v>25</v>
      </c>
    </row>
    <row r="18" spans="1:1">
      <c r="A18" s="14"/>
    </row>
    <row r="19" spans="1:1">
      <c r="A19" s="14" t="s">
        <v>24</v>
      </c>
    </row>
    <row r="20" spans="1:1">
      <c r="A20" s="14" t="s">
        <v>24</v>
      </c>
    </row>
    <row r="21" spans="1:1">
      <c r="A21" s="14" t="s">
        <v>25</v>
      </c>
    </row>
    <row r="22" spans="1:1" ht="15.75" thickBot="1">
      <c r="A22" s="15" t="s">
        <v>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G12" sqref="G12"/>
    </sheetView>
  </sheetViews>
  <sheetFormatPr baseColWidth="10" defaultRowHeight="15"/>
  <cols>
    <col min="1" max="2" width="7.5703125" customWidth="1"/>
    <col min="3" max="3" width="6" customWidth="1"/>
  </cols>
  <sheetData>
    <row r="1" spans="1:10">
      <c r="A1" t="s">
        <v>14</v>
      </c>
      <c r="B1" t="s">
        <v>15</v>
      </c>
      <c r="C1" t="s">
        <v>18</v>
      </c>
    </row>
    <row r="2" spans="1:10">
      <c r="A2">
        <v>2.2999999999999998</v>
      </c>
      <c r="B2">
        <v>2.2000000000000002</v>
      </c>
      <c r="C2">
        <f>A2-B2</f>
        <v>9.9999999999999645E-2</v>
      </c>
    </row>
    <row r="3" spans="1:10">
      <c r="A3">
        <v>2.6</v>
      </c>
      <c r="B3">
        <v>2.5</v>
      </c>
      <c r="C3">
        <f t="shared" ref="C3:C18" si="0">A3-B3</f>
        <v>0.10000000000000009</v>
      </c>
      <c r="E3" t="s">
        <v>16</v>
      </c>
      <c r="F3" t="s">
        <v>19</v>
      </c>
      <c r="G3">
        <f>COUNTIF(C2:C18,E3)</f>
        <v>3</v>
      </c>
      <c r="J3" t="s">
        <v>50</v>
      </c>
    </row>
    <row r="4" spans="1:10">
      <c r="A4">
        <v>3.5</v>
      </c>
      <c r="B4">
        <v>3.4</v>
      </c>
      <c r="C4">
        <f t="shared" si="0"/>
        <v>0.10000000000000009</v>
      </c>
      <c r="E4" t="s">
        <v>17</v>
      </c>
      <c r="F4" t="s">
        <v>20</v>
      </c>
      <c r="G4">
        <f>COUNTIF(C2:C18,E4)</f>
        <v>11</v>
      </c>
      <c r="J4" t="s">
        <v>51</v>
      </c>
    </row>
    <row r="5" spans="1:10">
      <c r="A5">
        <v>2.9</v>
      </c>
      <c r="B5">
        <v>2.9</v>
      </c>
      <c r="C5">
        <f t="shared" si="0"/>
        <v>0</v>
      </c>
      <c r="F5" t="s">
        <v>21</v>
      </c>
      <c r="G5">
        <f>COUNT(A2:A18)-G3-G4</f>
        <v>3</v>
      </c>
    </row>
    <row r="6" spans="1:10">
      <c r="A6">
        <v>2.5</v>
      </c>
      <c r="B6">
        <v>2.4</v>
      </c>
      <c r="C6">
        <f t="shared" si="0"/>
        <v>0.10000000000000009</v>
      </c>
      <c r="F6" s="4" t="s">
        <v>12</v>
      </c>
      <c r="G6">
        <f>G4+G3</f>
        <v>14</v>
      </c>
    </row>
    <row r="7" spans="1:10">
      <c r="A7">
        <v>3.3</v>
      </c>
      <c r="B7">
        <v>3.1</v>
      </c>
      <c r="C7">
        <f t="shared" si="0"/>
        <v>0.19999999999999973</v>
      </c>
      <c r="F7" s="4" t="s">
        <v>45</v>
      </c>
      <c r="G7">
        <f>MIN(G3:G4)</f>
        <v>3</v>
      </c>
    </row>
    <row r="8" spans="1:10">
      <c r="A8">
        <v>1.7</v>
      </c>
      <c r="B8">
        <v>1.8</v>
      </c>
      <c r="C8">
        <f t="shared" si="0"/>
        <v>-0.10000000000000009</v>
      </c>
      <c r="F8" s="4" t="s">
        <v>49</v>
      </c>
      <c r="G8">
        <f>BINOMDIST(G7,G6,0.5,1)</f>
        <v>2.8686523437500003E-2</v>
      </c>
    </row>
    <row r="9" spans="1:10">
      <c r="A9">
        <v>2.8</v>
      </c>
      <c r="B9">
        <v>2.8</v>
      </c>
      <c r="C9">
        <f t="shared" si="0"/>
        <v>0</v>
      </c>
      <c r="E9" s="4"/>
    </row>
    <row r="10" spans="1:10">
      <c r="A10">
        <v>2.9</v>
      </c>
      <c r="B10">
        <v>2.9</v>
      </c>
      <c r="C10">
        <f t="shared" si="0"/>
        <v>0</v>
      </c>
      <c r="G10" t="str">
        <f>IF(AND(G8&lt;0.05,G4&gt;G3),"No reduce el tiempo","Sí logra reducir el tiempo")</f>
        <v>No reduce el tiempo</v>
      </c>
    </row>
    <row r="11" spans="1:10">
      <c r="A11">
        <v>3.1</v>
      </c>
      <c r="B11">
        <v>3.2</v>
      </c>
      <c r="C11">
        <f t="shared" si="0"/>
        <v>-0.10000000000000009</v>
      </c>
    </row>
    <row r="12" spans="1:10">
      <c r="A12">
        <v>2.4</v>
      </c>
      <c r="B12">
        <v>2.2999999999999998</v>
      </c>
      <c r="C12">
        <f t="shared" si="0"/>
        <v>0.10000000000000009</v>
      </c>
    </row>
    <row r="13" spans="1:10">
      <c r="A13">
        <v>3.2</v>
      </c>
      <c r="B13">
        <v>3.3</v>
      </c>
      <c r="C13">
        <f t="shared" si="0"/>
        <v>-9.9999999999999645E-2</v>
      </c>
    </row>
    <row r="14" spans="1:10">
      <c r="A14">
        <v>2.5</v>
      </c>
      <c r="B14">
        <v>2.4</v>
      </c>
      <c r="C14">
        <f t="shared" si="0"/>
        <v>0.10000000000000009</v>
      </c>
    </row>
    <row r="15" spans="1:10">
      <c r="A15">
        <v>2.6</v>
      </c>
      <c r="B15">
        <v>2.5</v>
      </c>
      <c r="C15">
        <f t="shared" si="0"/>
        <v>0.10000000000000009</v>
      </c>
    </row>
    <row r="16" spans="1:10">
      <c r="A16">
        <v>3.3</v>
      </c>
      <c r="B16">
        <v>3.2</v>
      </c>
      <c r="C16">
        <f t="shared" si="0"/>
        <v>9.9999999999999645E-2</v>
      </c>
    </row>
    <row r="17" spans="1:3">
      <c r="A17">
        <v>2.9</v>
      </c>
      <c r="B17">
        <v>2.8</v>
      </c>
      <c r="C17">
        <f t="shared" si="0"/>
        <v>0.10000000000000009</v>
      </c>
    </row>
    <row r="18" spans="1:3">
      <c r="A18">
        <v>2.2000000000000002</v>
      </c>
      <c r="B18">
        <v>2.1</v>
      </c>
      <c r="C18">
        <f t="shared" si="0"/>
        <v>0.10000000000000009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7"/>
  <sheetViews>
    <sheetView workbookViewId="0">
      <selection activeCell="E21" sqref="E21"/>
    </sheetView>
  </sheetViews>
  <sheetFormatPr baseColWidth="10" defaultRowHeight="15"/>
  <cols>
    <col min="3" max="3" width="6.5703125" customWidth="1"/>
    <col min="6" max="6" width="3.140625" customWidth="1"/>
  </cols>
  <sheetData>
    <row r="1" spans="1:8" ht="15.75" thickBot="1">
      <c r="A1" s="5" t="s">
        <v>22</v>
      </c>
      <c r="B1" s="7" t="s">
        <v>23</v>
      </c>
      <c r="C1" s="9" t="s">
        <v>18</v>
      </c>
    </row>
    <row r="2" spans="1:8" ht="15.75" thickBot="1">
      <c r="A2" s="6">
        <v>12</v>
      </c>
      <c r="B2" s="8">
        <v>13</v>
      </c>
      <c r="C2">
        <f>B2-A2</f>
        <v>1</v>
      </c>
      <c r="E2" s="4" t="s">
        <v>29</v>
      </c>
      <c r="F2" t="s">
        <v>17</v>
      </c>
      <c r="G2">
        <f>COUNTIF(C2:C11,F2)</f>
        <v>8</v>
      </c>
      <c r="H2" t="s">
        <v>42</v>
      </c>
    </row>
    <row r="3" spans="1:8" ht="15.75" thickBot="1">
      <c r="A3" s="6">
        <v>8</v>
      </c>
      <c r="B3" s="8">
        <v>12</v>
      </c>
      <c r="C3">
        <f t="shared" ref="C3:C11" si="0">B3-A3</f>
        <v>4</v>
      </c>
      <c r="E3" s="4" t="s">
        <v>29</v>
      </c>
      <c r="F3" t="s">
        <v>16</v>
      </c>
      <c r="G3">
        <f>COUNTIF(C2:C11,F3)</f>
        <v>2</v>
      </c>
      <c r="H3" t="s">
        <v>43</v>
      </c>
    </row>
    <row r="4" spans="1:8" ht="15.75" thickBot="1">
      <c r="A4" s="6">
        <v>9</v>
      </c>
      <c r="B4" s="8">
        <v>15</v>
      </c>
      <c r="C4">
        <f t="shared" si="0"/>
        <v>6</v>
      </c>
      <c r="E4" s="4" t="s">
        <v>29</v>
      </c>
      <c r="F4">
        <f>0</f>
        <v>0</v>
      </c>
      <c r="G4">
        <f>COUNTIF(C2:C11,F4)</f>
        <v>0</v>
      </c>
    </row>
    <row r="5" spans="1:8" ht="15.75" thickBot="1">
      <c r="A5" s="6">
        <v>11</v>
      </c>
      <c r="B5" s="8">
        <v>12</v>
      </c>
      <c r="C5">
        <f t="shared" si="0"/>
        <v>1</v>
      </c>
      <c r="E5" s="4" t="s">
        <v>12</v>
      </c>
      <c r="G5">
        <f>SUM(G2:G3)</f>
        <v>10</v>
      </c>
    </row>
    <row r="6" spans="1:8" ht="15.75" thickBot="1">
      <c r="A6" s="6">
        <v>13</v>
      </c>
      <c r="B6" s="8">
        <v>10</v>
      </c>
      <c r="C6">
        <f t="shared" si="0"/>
        <v>-3</v>
      </c>
      <c r="E6" s="4" t="s">
        <v>30</v>
      </c>
      <c r="F6" t="s">
        <v>31</v>
      </c>
      <c r="G6">
        <f>MIN(G2:G3)</f>
        <v>2</v>
      </c>
    </row>
    <row r="7" spans="1:8" ht="15.75" thickBot="1">
      <c r="A7" s="6">
        <v>15</v>
      </c>
      <c r="B7" s="8">
        <v>11</v>
      </c>
      <c r="C7">
        <f t="shared" si="0"/>
        <v>-4</v>
      </c>
      <c r="E7" s="4"/>
    </row>
    <row r="8" spans="1:8" ht="15.75" thickBot="1">
      <c r="A8" s="6">
        <v>10</v>
      </c>
      <c r="B8" s="8">
        <v>12</v>
      </c>
      <c r="C8">
        <f t="shared" si="0"/>
        <v>2</v>
      </c>
    </row>
    <row r="9" spans="1:8" ht="15.75" thickBot="1">
      <c r="A9" s="6">
        <v>6</v>
      </c>
      <c r="B9" s="8">
        <v>8</v>
      </c>
      <c r="C9">
        <f t="shared" si="0"/>
        <v>2</v>
      </c>
      <c r="E9" s="4" t="s">
        <v>32</v>
      </c>
      <c r="G9">
        <f>BINOMDIST(G6,G5,0.5,1)</f>
        <v>5.4687500000000007E-2</v>
      </c>
    </row>
    <row r="10" spans="1:8" ht="15.75" thickBot="1">
      <c r="A10" s="6">
        <v>7</v>
      </c>
      <c r="B10" s="8">
        <v>14</v>
      </c>
      <c r="C10">
        <f t="shared" si="0"/>
        <v>7</v>
      </c>
      <c r="E10" s="4"/>
      <c r="G10" t="str">
        <f>IF(G9&lt;0.05,"Se rechaza la hipótesis nula","No se rechaza la hipótesis nula")</f>
        <v>No se rechaza la hipótesis nula</v>
      </c>
    </row>
    <row r="11" spans="1:8" ht="15.75" thickBot="1">
      <c r="A11" s="6">
        <v>8</v>
      </c>
      <c r="B11" s="8">
        <v>16</v>
      </c>
      <c r="C11">
        <f t="shared" si="0"/>
        <v>8</v>
      </c>
      <c r="G11" t="str">
        <f>IF(G2&gt;G3,"Más calificaciones fueron positivas","Menos calficaciones fueron positivas")</f>
        <v>Más calificaciones fueron positivas</v>
      </c>
    </row>
    <row r="14" spans="1:8">
      <c r="A14" t="s">
        <v>38</v>
      </c>
    </row>
    <row r="15" spans="1:8">
      <c r="A15" t="s">
        <v>39</v>
      </c>
    </row>
    <row r="16" spans="1:8">
      <c r="A16" t="s">
        <v>40</v>
      </c>
    </row>
    <row r="17" spans="1:1">
      <c r="A17" t="s">
        <v>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3"/>
  <sheetViews>
    <sheetView workbookViewId="0">
      <selection activeCell="D19" sqref="D19"/>
    </sheetView>
  </sheetViews>
  <sheetFormatPr baseColWidth="10" defaultRowHeight="15"/>
  <cols>
    <col min="6" max="6" width="3.140625" customWidth="1"/>
  </cols>
  <sheetData>
    <row r="1" spans="1:7">
      <c r="A1" s="10" t="s">
        <v>22</v>
      </c>
      <c r="B1" s="10" t="s">
        <v>23</v>
      </c>
      <c r="C1" t="s">
        <v>33</v>
      </c>
    </row>
    <row r="2" spans="1:7">
      <c r="A2" s="11">
        <v>217</v>
      </c>
      <c r="B2" s="11">
        <v>209</v>
      </c>
      <c r="C2">
        <f>A2-B2</f>
        <v>8</v>
      </c>
    </row>
    <row r="3" spans="1:7">
      <c r="A3" s="11">
        <v>252</v>
      </c>
      <c r="B3" s="11">
        <v>241</v>
      </c>
      <c r="C3">
        <f t="shared" ref="C3:C7" si="0">A3-B3</f>
        <v>11</v>
      </c>
      <c r="E3" s="4" t="s">
        <v>29</v>
      </c>
      <c r="F3" t="s">
        <v>17</v>
      </c>
      <c r="G3">
        <f>COUNTIF(C2:C7,F3)</f>
        <v>4</v>
      </c>
    </row>
    <row r="4" spans="1:7">
      <c r="A4" s="11">
        <v>229</v>
      </c>
      <c r="B4" s="11">
        <v>230</v>
      </c>
      <c r="C4">
        <f t="shared" si="0"/>
        <v>-1</v>
      </c>
      <c r="E4" s="4" t="s">
        <v>29</v>
      </c>
      <c r="F4" t="s">
        <v>16</v>
      </c>
      <c r="G4">
        <f>COUNTIF(C2:C7,F4)</f>
        <v>2</v>
      </c>
    </row>
    <row r="5" spans="1:7">
      <c r="A5" s="11">
        <v>200</v>
      </c>
      <c r="B5" s="11">
        <v>208</v>
      </c>
      <c r="C5">
        <f t="shared" si="0"/>
        <v>-8</v>
      </c>
      <c r="E5" s="4" t="s">
        <v>29</v>
      </c>
      <c r="F5">
        <f>0</f>
        <v>0</v>
      </c>
      <c r="G5">
        <f>COUNTIF(C2:C7,F5)</f>
        <v>0</v>
      </c>
    </row>
    <row r="6" spans="1:7">
      <c r="A6" s="11">
        <v>209</v>
      </c>
      <c r="B6" s="11">
        <v>206</v>
      </c>
      <c r="C6">
        <f t="shared" si="0"/>
        <v>3</v>
      </c>
      <c r="E6" s="4" t="s">
        <v>12</v>
      </c>
      <c r="G6">
        <f>SUM(G3:G4)</f>
        <v>6</v>
      </c>
    </row>
    <row r="7" spans="1:7">
      <c r="A7" s="11">
        <v>213</v>
      </c>
      <c r="B7" s="11">
        <v>211</v>
      </c>
      <c r="C7">
        <f t="shared" si="0"/>
        <v>2</v>
      </c>
      <c r="E7" s="4" t="s">
        <v>30</v>
      </c>
      <c r="F7" t="s">
        <v>31</v>
      </c>
      <c r="G7">
        <f>MIN(G3:G4)</f>
        <v>2</v>
      </c>
    </row>
    <row r="8" spans="1:7">
      <c r="A8" s="12"/>
      <c r="B8" s="12"/>
    </row>
    <row r="9" spans="1:7">
      <c r="E9" s="4" t="s">
        <v>34</v>
      </c>
      <c r="F9">
        <f>G7</f>
        <v>2</v>
      </c>
      <c r="G9">
        <f>BINOMDIST(F9,G6,0.5,1)</f>
        <v>0.34375</v>
      </c>
    </row>
    <row r="10" spans="1:7">
      <c r="B10" s="4" t="s">
        <v>35</v>
      </c>
    </row>
    <row r="11" spans="1:7">
      <c r="B11" s="4" t="s">
        <v>37</v>
      </c>
      <c r="G11" t="str">
        <f>IF(G9&lt;0.05,"Sí logra reducir el nivel de colesterol","No reduce el nivel de colesterol")</f>
        <v>No reduce el nivel de colesterol</v>
      </c>
    </row>
    <row r="12" spans="1:7">
      <c r="B12" s="4"/>
    </row>
    <row r="13" spans="1:7">
      <c r="B13" t="s">
        <v>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P22"/>
  <sheetViews>
    <sheetView workbookViewId="0">
      <selection activeCell="B8" sqref="B8"/>
    </sheetView>
  </sheetViews>
  <sheetFormatPr baseColWidth="10" defaultRowHeight="15"/>
  <cols>
    <col min="1" max="1" width="9" customWidth="1"/>
    <col min="4" max="4" width="6.5703125" customWidth="1"/>
    <col min="7" max="7" width="13" customWidth="1"/>
    <col min="8" max="9" width="8.28515625" customWidth="1"/>
  </cols>
  <sheetData>
    <row r="1" spans="1:16">
      <c r="A1" t="s">
        <v>52</v>
      </c>
      <c r="B1" t="s">
        <v>53</v>
      </c>
      <c r="C1" t="s">
        <v>54</v>
      </c>
      <c r="D1" t="s">
        <v>55</v>
      </c>
      <c r="E1" t="s">
        <v>7</v>
      </c>
      <c r="F1" t="s">
        <v>56</v>
      </c>
      <c r="H1" t="s">
        <v>52</v>
      </c>
      <c r="I1" t="s">
        <v>55</v>
      </c>
      <c r="J1" t="s">
        <v>57</v>
      </c>
      <c r="L1" t="s">
        <v>33</v>
      </c>
      <c r="N1" t="s">
        <v>58</v>
      </c>
    </row>
    <row r="2" spans="1:16">
      <c r="A2">
        <v>1</v>
      </c>
      <c r="B2">
        <v>87</v>
      </c>
      <c r="C2">
        <v>76</v>
      </c>
      <c r="D2">
        <f>B2-C2</f>
        <v>11</v>
      </c>
      <c r="E2">
        <f>VLOOKUP(A2,$H$2:$J$9,3,0)</f>
        <v>5</v>
      </c>
      <c r="F2">
        <f>IF(D2&gt;0,E2,-1*E2)</f>
        <v>5</v>
      </c>
      <c r="H2">
        <v>3</v>
      </c>
      <c r="I2">
        <f>ABS(D2)</f>
        <v>11</v>
      </c>
      <c r="J2">
        <v>8</v>
      </c>
      <c r="L2">
        <f>B2-C2</f>
        <v>11</v>
      </c>
      <c r="M2">
        <v>8</v>
      </c>
      <c r="N2">
        <v>1</v>
      </c>
      <c r="O2">
        <v>-3</v>
      </c>
      <c r="P2">
        <v>1</v>
      </c>
    </row>
    <row r="3" spans="1:16">
      <c r="A3">
        <v>2</v>
      </c>
      <c r="B3">
        <v>66</v>
      </c>
      <c r="C3">
        <v>56</v>
      </c>
      <c r="D3">
        <f t="shared" ref="D3:D9" si="0">B3-C3</f>
        <v>10</v>
      </c>
      <c r="E3">
        <f t="shared" ref="E3:E9" si="1">VLOOKUP(A3,$H$2:$J$9,3,0)</f>
        <v>4</v>
      </c>
      <c r="F3">
        <f t="shared" ref="F3:F9" si="2">IF(D3&gt;0,E3,-1*E3)</f>
        <v>4</v>
      </c>
      <c r="H3">
        <v>6</v>
      </c>
      <c r="I3">
        <f>ABS(D3)</f>
        <v>10</v>
      </c>
      <c r="J3">
        <v>7</v>
      </c>
      <c r="L3">
        <f>B3-C3</f>
        <v>10</v>
      </c>
      <c r="M3">
        <v>7</v>
      </c>
      <c r="N3">
        <v>2</v>
      </c>
      <c r="O3">
        <v>-1</v>
      </c>
      <c r="P3">
        <v>2</v>
      </c>
    </row>
    <row r="4" spans="1:16">
      <c r="A4">
        <v>3</v>
      </c>
      <c r="B4">
        <v>75</v>
      </c>
      <c r="C4">
        <v>76</v>
      </c>
      <c r="D4">
        <f t="shared" si="0"/>
        <v>-1</v>
      </c>
      <c r="E4">
        <f t="shared" si="1"/>
        <v>8</v>
      </c>
      <c r="F4">
        <f t="shared" si="2"/>
        <v>-8</v>
      </c>
      <c r="H4">
        <v>5</v>
      </c>
      <c r="I4">
        <f>ABS(D4)</f>
        <v>1</v>
      </c>
      <c r="J4">
        <v>1</v>
      </c>
      <c r="L4">
        <f>B4-C4</f>
        <v>-1</v>
      </c>
      <c r="M4">
        <v>-1</v>
      </c>
      <c r="N4">
        <v>3</v>
      </c>
      <c r="O4">
        <v>2</v>
      </c>
      <c r="P4">
        <v>3</v>
      </c>
    </row>
    <row r="5" spans="1:16">
      <c r="A5">
        <v>4</v>
      </c>
      <c r="B5">
        <v>95</v>
      </c>
      <c r="C5">
        <v>86</v>
      </c>
      <c r="D5">
        <f t="shared" si="0"/>
        <v>9</v>
      </c>
      <c r="E5">
        <f t="shared" si="1"/>
        <v>2</v>
      </c>
      <c r="F5">
        <f t="shared" si="2"/>
        <v>2</v>
      </c>
      <c r="H5">
        <v>7</v>
      </c>
      <c r="I5">
        <f>ABS(D5)</f>
        <v>9</v>
      </c>
      <c r="J5">
        <v>6</v>
      </c>
      <c r="L5">
        <f>B5-C5</f>
        <v>9</v>
      </c>
      <c r="M5">
        <v>6</v>
      </c>
      <c r="N5">
        <v>5</v>
      </c>
      <c r="O5">
        <v>3</v>
      </c>
      <c r="P5">
        <v>4</v>
      </c>
    </row>
    <row r="6" spans="1:16">
      <c r="A6">
        <v>5</v>
      </c>
      <c r="B6">
        <v>73</v>
      </c>
      <c r="C6">
        <v>76</v>
      </c>
      <c r="D6">
        <f t="shared" si="0"/>
        <v>-3</v>
      </c>
      <c r="E6">
        <f t="shared" si="1"/>
        <v>1</v>
      </c>
      <c r="F6">
        <f t="shared" si="2"/>
        <v>-1</v>
      </c>
      <c r="H6">
        <v>8</v>
      </c>
      <c r="I6">
        <f>ABS(D6)</f>
        <v>3</v>
      </c>
      <c r="J6">
        <v>3</v>
      </c>
      <c r="L6">
        <f>B6-C6</f>
        <v>-3</v>
      </c>
      <c r="M6">
        <v>-3</v>
      </c>
      <c r="N6">
        <v>7</v>
      </c>
      <c r="O6">
        <v>4</v>
      </c>
      <c r="P6">
        <v>5</v>
      </c>
    </row>
    <row r="7" spans="1:16">
      <c r="A7">
        <v>6</v>
      </c>
      <c r="B7">
        <v>88</v>
      </c>
      <c r="C7">
        <v>86</v>
      </c>
      <c r="D7">
        <f t="shared" si="0"/>
        <v>2</v>
      </c>
      <c r="E7">
        <f t="shared" si="1"/>
        <v>7</v>
      </c>
      <c r="F7">
        <f t="shared" si="2"/>
        <v>7</v>
      </c>
      <c r="H7">
        <v>4</v>
      </c>
      <c r="I7">
        <f>ABS(D7)</f>
        <v>2</v>
      </c>
      <c r="J7">
        <v>2</v>
      </c>
      <c r="L7">
        <f>B7-C7</f>
        <v>2</v>
      </c>
      <c r="M7">
        <v>3</v>
      </c>
      <c r="N7">
        <v>9</v>
      </c>
      <c r="O7">
        <v>5</v>
      </c>
      <c r="P7">
        <v>6</v>
      </c>
    </row>
    <row r="8" spans="1:16">
      <c r="A8">
        <v>7</v>
      </c>
      <c r="B8">
        <v>69</v>
      </c>
      <c r="C8">
        <v>64</v>
      </c>
      <c r="D8">
        <f t="shared" si="0"/>
        <v>5</v>
      </c>
      <c r="E8">
        <f t="shared" si="1"/>
        <v>6</v>
      </c>
      <c r="F8">
        <f t="shared" si="2"/>
        <v>6</v>
      </c>
      <c r="H8">
        <v>2</v>
      </c>
      <c r="I8">
        <f>ABS(D8)</f>
        <v>5</v>
      </c>
      <c r="J8">
        <v>4</v>
      </c>
      <c r="L8">
        <f>B8-C8</f>
        <v>5</v>
      </c>
      <c r="M8">
        <v>4</v>
      </c>
      <c r="N8">
        <v>10</v>
      </c>
      <c r="O8">
        <v>6</v>
      </c>
      <c r="P8">
        <v>7</v>
      </c>
    </row>
    <row r="9" spans="1:16">
      <c r="A9">
        <v>8</v>
      </c>
      <c r="B9">
        <v>77</v>
      </c>
      <c r="C9">
        <v>70</v>
      </c>
      <c r="D9">
        <f t="shared" si="0"/>
        <v>7</v>
      </c>
      <c r="E9">
        <f t="shared" si="1"/>
        <v>3</v>
      </c>
      <c r="F9">
        <f t="shared" si="2"/>
        <v>3</v>
      </c>
      <c r="H9">
        <v>1</v>
      </c>
      <c r="I9">
        <f>ABS(D9)</f>
        <v>7</v>
      </c>
      <c r="J9">
        <v>5</v>
      </c>
      <c r="L9">
        <f>B9-C9</f>
        <v>7</v>
      </c>
      <c r="M9">
        <v>5</v>
      </c>
      <c r="N9">
        <v>11</v>
      </c>
      <c r="O9">
        <v>7</v>
      </c>
      <c r="P9">
        <v>8</v>
      </c>
    </row>
    <row r="11" spans="1:16">
      <c r="F11">
        <f>SUMIF(F2:F9,G11)</f>
        <v>27</v>
      </c>
      <c r="G11" t="s">
        <v>17</v>
      </c>
    </row>
    <row r="12" spans="1:16">
      <c r="F12">
        <f>SUMIF(F2:F9,G12)</f>
        <v>-9</v>
      </c>
      <c r="G12" t="s">
        <v>16</v>
      </c>
    </row>
    <row r="13" spans="1:16">
      <c r="E13" s="4" t="s">
        <v>59</v>
      </c>
      <c r="F13">
        <f>SUM(F11:F12)</f>
        <v>18</v>
      </c>
    </row>
    <row r="14" spans="1:16">
      <c r="E14" s="4" t="s">
        <v>60</v>
      </c>
      <c r="F14">
        <f>COUNTIF(F2:F9,"&lt;&gt;0")</f>
        <v>8</v>
      </c>
    </row>
    <row r="15" spans="1:16">
      <c r="E15" s="4" t="s">
        <v>61</v>
      </c>
      <c r="F15">
        <v>0</v>
      </c>
    </row>
    <row r="16" spans="1:16">
      <c r="E16" s="4" t="s">
        <v>62</v>
      </c>
      <c r="F16">
        <f>SQRT(F14*(F14+1)*(2*F14+1)/6)</f>
        <v>14.282856857085701</v>
      </c>
    </row>
    <row r="17" spans="2:10">
      <c r="E17" s="4" t="s">
        <v>63</v>
      </c>
      <c r="F17">
        <f>(F13-F15)/F16</f>
        <v>1.2602520756252087</v>
      </c>
      <c r="I17" t="s">
        <v>64</v>
      </c>
      <c r="J17">
        <f>NORMDIST(F17,F15,F16,1)</f>
        <v>0.53515516697400523</v>
      </c>
    </row>
    <row r="18" spans="2:10">
      <c r="E18" s="4" t="s">
        <v>65</v>
      </c>
      <c r="F18">
        <v>1.96</v>
      </c>
    </row>
    <row r="19" spans="2:10">
      <c r="F19" t="str">
        <f>IF(ABS(F17)&gt;F18,"Se rechaza Ho","No se rechaza Ho")</f>
        <v>No se rechaza Ho</v>
      </c>
    </row>
    <row r="20" spans="2:10">
      <c r="B20" t="s">
        <v>66</v>
      </c>
    </row>
    <row r="21" spans="2:10">
      <c r="B21" t="s">
        <v>67</v>
      </c>
    </row>
    <row r="22" spans="2:10">
      <c r="B22" t="s">
        <v>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M24"/>
  <sheetViews>
    <sheetView workbookViewId="0">
      <selection activeCell="D22" sqref="D22"/>
    </sheetView>
  </sheetViews>
  <sheetFormatPr baseColWidth="10" defaultRowHeight="15"/>
  <cols>
    <col min="1" max="1" width="7.28515625" customWidth="1"/>
    <col min="5" max="5" width="6.5703125" customWidth="1"/>
    <col min="7" max="7" width="8.28515625" customWidth="1"/>
    <col min="8" max="8" width="15.42578125" customWidth="1"/>
    <col min="9" max="9" width="4.28515625" customWidth="1"/>
    <col min="11" max="11" width="7.42578125" customWidth="1"/>
  </cols>
  <sheetData>
    <row r="1" spans="1:13">
      <c r="A1" t="s">
        <v>69</v>
      </c>
      <c r="B1" t="s">
        <v>70</v>
      </c>
      <c r="C1" t="s">
        <v>71</v>
      </c>
      <c r="E1" t="s">
        <v>18</v>
      </c>
      <c r="G1" t="s">
        <v>7</v>
      </c>
      <c r="H1" t="s">
        <v>56</v>
      </c>
      <c r="K1" t="s">
        <v>69</v>
      </c>
      <c r="L1" t="s">
        <v>72</v>
      </c>
      <c r="M1" t="s">
        <v>7</v>
      </c>
    </row>
    <row r="2" spans="1:13">
      <c r="A2">
        <v>1</v>
      </c>
      <c r="B2">
        <v>10.199999999999999</v>
      </c>
      <c r="C2">
        <v>9.5</v>
      </c>
      <c r="E2">
        <f>B2-C2</f>
        <v>0.69999999999999929</v>
      </c>
      <c r="G2">
        <f>VLOOKUP(A2,$K$2:$M$12,3,0)</f>
        <v>8</v>
      </c>
      <c r="H2">
        <f>IF(E2&gt;0,G2,-1*G2)</f>
        <v>8</v>
      </c>
      <c r="K2">
        <v>8</v>
      </c>
      <c r="L2" s="17">
        <v>0</v>
      </c>
    </row>
    <row r="3" spans="1:13">
      <c r="A3">
        <v>2</v>
      </c>
      <c r="B3">
        <v>9.6</v>
      </c>
      <c r="C3">
        <v>9.8000000000000007</v>
      </c>
      <c r="E3">
        <f t="shared" ref="E3:E12" si="0">B3-C3</f>
        <v>-0.20000000000000107</v>
      </c>
      <c r="G3">
        <f>VLOOKUP(A3,$K$2:$M$12,3,0)</f>
        <v>2</v>
      </c>
      <c r="H3">
        <f t="shared" ref="H3:H12" si="1">IF(E3&gt;0,G3,-1*G3)</f>
        <v>-2</v>
      </c>
      <c r="K3">
        <v>7</v>
      </c>
      <c r="L3" s="17">
        <v>9.9999999999999645E-2</v>
      </c>
      <c r="M3" s="17">
        <v>1</v>
      </c>
    </row>
    <row r="4" spans="1:13">
      <c r="A4">
        <v>3</v>
      </c>
      <c r="B4">
        <v>9.1999999999999993</v>
      </c>
      <c r="C4">
        <v>8.8000000000000007</v>
      </c>
      <c r="E4">
        <f t="shared" si="0"/>
        <v>0.39999999999999858</v>
      </c>
      <c r="G4">
        <f>VLOOKUP(A4,$K$2:$M$12,3,0)</f>
        <v>3.5</v>
      </c>
      <c r="H4">
        <f t="shared" si="1"/>
        <v>3.5</v>
      </c>
      <c r="K4">
        <v>2</v>
      </c>
      <c r="L4" s="17">
        <v>0.20000000000000107</v>
      </c>
      <c r="M4" s="17">
        <v>2</v>
      </c>
    </row>
    <row r="5" spans="1:13">
      <c r="A5">
        <v>4</v>
      </c>
      <c r="B5">
        <v>10.6</v>
      </c>
      <c r="C5">
        <v>10.1</v>
      </c>
      <c r="E5">
        <f t="shared" si="0"/>
        <v>0.5</v>
      </c>
      <c r="G5">
        <f>VLOOKUP(A5,$K$2:$M$12,3,0)</f>
        <v>5.5</v>
      </c>
      <c r="H5">
        <f t="shared" si="1"/>
        <v>5.5</v>
      </c>
      <c r="K5">
        <v>3</v>
      </c>
      <c r="L5" s="17">
        <v>0.39999999999999858</v>
      </c>
      <c r="M5" s="17">
        <v>3.5</v>
      </c>
    </row>
    <row r="6" spans="1:13">
      <c r="A6">
        <v>5</v>
      </c>
      <c r="B6">
        <v>9.9</v>
      </c>
      <c r="C6">
        <v>10.3</v>
      </c>
      <c r="E6">
        <f t="shared" si="0"/>
        <v>-0.40000000000000036</v>
      </c>
      <c r="G6">
        <f>VLOOKUP(A6,$K$2:$M$12,3,0)</f>
        <v>3.5</v>
      </c>
      <c r="H6">
        <f t="shared" si="1"/>
        <v>-3.5</v>
      </c>
      <c r="K6">
        <v>5</v>
      </c>
      <c r="L6" s="17">
        <v>0.40000000000000036</v>
      </c>
      <c r="M6" s="17">
        <v>3.5</v>
      </c>
    </row>
    <row r="7" spans="1:13">
      <c r="A7">
        <v>6</v>
      </c>
      <c r="B7">
        <v>10.199999999999999</v>
      </c>
      <c r="C7">
        <v>9.3000000000000007</v>
      </c>
      <c r="E7">
        <f t="shared" si="0"/>
        <v>0.89999999999999858</v>
      </c>
      <c r="G7">
        <f>VLOOKUP(A7,$K$2:$M$12,3,0)</f>
        <v>10</v>
      </c>
      <c r="H7">
        <f t="shared" si="1"/>
        <v>10</v>
      </c>
      <c r="K7">
        <v>4</v>
      </c>
      <c r="L7" s="17">
        <v>0.5</v>
      </c>
      <c r="M7" s="17">
        <v>5.5</v>
      </c>
    </row>
    <row r="8" spans="1:13">
      <c r="A8">
        <v>7</v>
      </c>
      <c r="B8">
        <v>10.6</v>
      </c>
      <c r="C8">
        <v>10.5</v>
      </c>
      <c r="E8">
        <f t="shared" si="0"/>
        <v>9.9999999999999645E-2</v>
      </c>
      <c r="G8">
        <f>VLOOKUP(A8,$K$2:$M$12,3,0)</f>
        <v>1</v>
      </c>
      <c r="H8">
        <f t="shared" si="1"/>
        <v>1</v>
      </c>
      <c r="K8">
        <v>10</v>
      </c>
      <c r="L8" s="17">
        <v>0.5</v>
      </c>
      <c r="M8" s="17">
        <v>5.5</v>
      </c>
    </row>
    <row r="9" spans="1:13">
      <c r="A9">
        <v>8</v>
      </c>
      <c r="B9">
        <v>10</v>
      </c>
      <c r="C9">
        <v>10</v>
      </c>
      <c r="E9">
        <f t="shared" si="0"/>
        <v>0</v>
      </c>
      <c r="G9">
        <f>VLOOKUP(A9,$K$2:$M$12,3,0)</f>
        <v>0</v>
      </c>
      <c r="H9">
        <f t="shared" si="1"/>
        <v>0</v>
      </c>
      <c r="K9">
        <v>9</v>
      </c>
      <c r="L9" s="17">
        <v>0.59999999999999964</v>
      </c>
      <c r="M9" s="17">
        <v>7</v>
      </c>
    </row>
    <row r="10" spans="1:13">
      <c r="A10">
        <v>9</v>
      </c>
      <c r="B10">
        <v>11.2</v>
      </c>
      <c r="C10">
        <v>10.6</v>
      </c>
      <c r="E10">
        <f t="shared" si="0"/>
        <v>0.59999999999999964</v>
      </c>
      <c r="G10">
        <f>VLOOKUP(A10,$K$2:$M$12,3,0)</f>
        <v>7</v>
      </c>
      <c r="H10">
        <f t="shared" si="1"/>
        <v>7</v>
      </c>
      <c r="K10">
        <v>1</v>
      </c>
      <c r="L10" s="17">
        <v>0.69999999999999929</v>
      </c>
      <c r="M10" s="17">
        <v>8</v>
      </c>
    </row>
    <row r="11" spans="1:13">
      <c r="A11">
        <v>10</v>
      </c>
      <c r="B11">
        <v>10.7</v>
      </c>
      <c r="C11">
        <v>10.199999999999999</v>
      </c>
      <c r="E11">
        <f t="shared" si="0"/>
        <v>0.5</v>
      </c>
      <c r="G11">
        <f>VLOOKUP(A11,$K$2:$M$12,3,0)</f>
        <v>5.5</v>
      </c>
      <c r="H11">
        <f t="shared" si="1"/>
        <v>5.5</v>
      </c>
      <c r="K11">
        <v>11</v>
      </c>
      <c r="L11" s="17">
        <v>0.79999999999999893</v>
      </c>
      <c r="M11" s="17">
        <v>9</v>
      </c>
    </row>
    <row r="12" spans="1:13">
      <c r="A12">
        <v>11</v>
      </c>
      <c r="B12">
        <v>10.6</v>
      </c>
      <c r="C12">
        <v>9.8000000000000007</v>
      </c>
      <c r="E12">
        <f t="shared" si="0"/>
        <v>0.79999999999999893</v>
      </c>
      <c r="G12">
        <f>VLOOKUP(A12,$K$2:$M$12,3,0)</f>
        <v>9</v>
      </c>
      <c r="H12">
        <f t="shared" si="1"/>
        <v>9</v>
      </c>
      <c r="K12">
        <v>6</v>
      </c>
      <c r="L12" s="17">
        <v>0.89999999999999858</v>
      </c>
      <c r="M12" s="17">
        <v>10</v>
      </c>
    </row>
    <row r="14" spans="1:13">
      <c r="G14" s="4" t="s">
        <v>73</v>
      </c>
      <c r="H14">
        <f>SUMIF(E2:E12,I14,H2:H12)*(1)</f>
        <v>49.5</v>
      </c>
      <c r="I14" s="4" t="s">
        <v>17</v>
      </c>
    </row>
    <row r="15" spans="1:13">
      <c r="G15" s="4" t="s">
        <v>74</v>
      </c>
      <c r="H15">
        <f>SUMIF(E2:E12,I15,G2:G12)*(-1)</f>
        <v>-5.5</v>
      </c>
      <c r="I15" s="4" t="s">
        <v>16</v>
      </c>
    </row>
    <row r="16" spans="1:13">
      <c r="G16" s="4" t="s">
        <v>75</v>
      </c>
      <c r="H16">
        <f>SUM(H14:H15)</f>
        <v>44</v>
      </c>
    </row>
    <row r="17" spans="7:8" ht="15.75" thickBot="1"/>
    <row r="18" spans="7:8" ht="15.75" thickBot="1">
      <c r="G18" s="18" t="s">
        <v>76</v>
      </c>
      <c r="H18" s="19"/>
    </row>
    <row r="19" spans="7:8">
      <c r="G19" s="4" t="s">
        <v>77</v>
      </c>
      <c r="H19">
        <f>COUNTIF(H2:H12,"&lt;&gt;0")</f>
        <v>10</v>
      </c>
    </row>
    <row r="20" spans="7:8">
      <c r="G20" s="4" t="s">
        <v>61</v>
      </c>
      <c r="H20">
        <v>0</v>
      </c>
    </row>
    <row r="21" spans="7:8">
      <c r="G21" s="4" t="s">
        <v>62</v>
      </c>
      <c r="H21">
        <f>SQRT(H19*(H19+1)*(2*H19+1)/6)</f>
        <v>19.621416870348583</v>
      </c>
    </row>
    <row r="22" spans="7:8">
      <c r="G22" s="4" t="s">
        <v>78</v>
      </c>
      <c r="H22">
        <f>(H16-H20)/H21</f>
        <v>2.2424476423255526</v>
      </c>
    </row>
    <row r="23" spans="7:8">
      <c r="G23" s="4" t="s">
        <v>65</v>
      </c>
      <c r="H23">
        <v>1.96</v>
      </c>
    </row>
    <row r="24" spans="7:8">
      <c r="H24" t="str">
        <f>IF(ABS(H22)&gt;H23,"Se rechaza la hipótesis nula","No se rechaza la hipótesis nula")</f>
        <v>Se rechaza la hipótesis nula</v>
      </c>
    </row>
  </sheetData>
  <mergeCells count="1">
    <mergeCell ref="G18:H1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K21"/>
  <sheetViews>
    <sheetView tabSelected="1" workbookViewId="0">
      <selection activeCell="J20" sqref="J20"/>
    </sheetView>
  </sheetViews>
  <sheetFormatPr baseColWidth="10" defaultRowHeight="15"/>
  <cols>
    <col min="1" max="1" width="5.42578125" customWidth="1"/>
    <col min="2" max="3" width="6.85546875" customWidth="1"/>
    <col min="5" max="5" width="5.28515625" customWidth="1"/>
    <col min="6" max="6" width="8.140625" customWidth="1"/>
    <col min="9" max="11" width="6.140625" customWidth="1"/>
    <col min="13" max="15" width="5.140625" customWidth="1"/>
  </cols>
  <sheetData>
    <row r="1" spans="1:11">
      <c r="A1" t="s">
        <v>0</v>
      </c>
      <c r="B1" t="s">
        <v>1</v>
      </c>
      <c r="C1" t="s">
        <v>2</v>
      </c>
      <c r="E1" t="s">
        <v>4</v>
      </c>
      <c r="F1" t="s">
        <v>3</v>
      </c>
      <c r="I1" t="s">
        <v>0</v>
      </c>
      <c r="J1" t="s">
        <v>1</v>
      </c>
      <c r="K1" t="s">
        <v>2</v>
      </c>
    </row>
    <row r="2" spans="1:11">
      <c r="A2">
        <v>25</v>
      </c>
      <c r="B2">
        <v>60</v>
      </c>
      <c r="C2">
        <v>50</v>
      </c>
      <c r="E2">
        <v>15</v>
      </c>
      <c r="F2" s="2" t="s">
        <v>1</v>
      </c>
      <c r="G2">
        <v>1</v>
      </c>
      <c r="I2">
        <f>SUMIF(F2:F21,$I$1,G2:G21)</f>
        <v>95</v>
      </c>
      <c r="J2">
        <f>SUMIF(F2:F21,J1,G2:G21)</f>
        <v>27</v>
      </c>
      <c r="K2">
        <f>SUMIF(F2:F21,K1,G2:G21)</f>
        <v>88</v>
      </c>
    </row>
    <row r="3" spans="1:11">
      <c r="A3">
        <v>70</v>
      </c>
      <c r="B3">
        <v>20</v>
      </c>
      <c r="C3">
        <v>70</v>
      </c>
      <c r="E3">
        <v>20</v>
      </c>
      <c r="F3" s="2" t="s">
        <v>1</v>
      </c>
      <c r="G3">
        <v>2</v>
      </c>
    </row>
    <row r="4" spans="1:11">
      <c r="A4">
        <v>60</v>
      </c>
      <c r="B4">
        <v>30</v>
      </c>
      <c r="C4">
        <v>60</v>
      </c>
      <c r="E4" s="1">
        <v>25</v>
      </c>
      <c r="F4" s="3" t="s">
        <v>0</v>
      </c>
      <c r="G4" s="1">
        <v>3</v>
      </c>
    </row>
    <row r="5" spans="1:11">
      <c r="A5">
        <v>85</v>
      </c>
      <c r="B5">
        <v>15</v>
      </c>
      <c r="C5">
        <v>80</v>
      </c>
      <c r="E5">
        <v>30</v>
      </c>
      <c r="F5" s="2" t="s">
        <v>1</v>
      </c>
      <c r="G5">
        <v>4</v>
      </c>
    </row>
    <row r="6" spans="1:11">
      <c r="A6">
        <v>95</v>
      </c>
      <c r="B6">
        <v>40</v>
      </c>
      <c r="C6">
        <v>90</v>
      </c>
      <c r="E6">
        <v>35</v>
      </c>
      <c r="F6" s="2" t="s">
        <v>1</v>
      </c>
      <c r="G6">
        <v>5</v>
      </c>
    </row>
    <row r="7" spans="1:11">
      <c r="A7">
        <v>90</v>
      </c>
      <c r="B7">
        <v>35</v>
      </c>
      <c r="C7">
        <v>70</v>
      </c>
      <c r="E7">
        <v>40</v>
      </c>
      <c r="F7" s="2" t="s">
        <v>1</v>
      </c>
      <c r="G7">
        <v>6</v>
      </c>
    </row>
    <row r="8" spans="1:11">
      <c r="A8">
        <v>80</v>
      </c>
      <c r="C8">
        <v>75</v>
      </c>
      <c r="E8">
        <v>50</v>
      </c>
      <c r="F8" s="2" t="s">
        <v>2</v>
      </c>
      <c r="G8">
        <v>7</v>
      </c>
    </row>
    <row r="9" spans="1:11">
      <c r="E9" s="1">
        <v>60</v>
      </c>
      <c r="F9" s="3" t="s">
        <v>0</v>
      </c>
      <c r="G9" s="1">
        <v>9</v>
      </c>
    </row>
    <row r="10" spans="1:11">
      <c r="E10">
        <v>60</v>
      </c>
      <c r="F10" s="2" t="s">
        <v>1</v>
      </c>
      <c r="G10">
        <v>9</v>
      </c>
    </row>
    <row r="11" spans="1:11">
      <c r="E11">
        <v>60</v>
      </c>
      <c r="F11" s="2" t="s">
        <v>2</v>
      </c>
      <c r="G11">
        <v>9</v>
      </c>
    </row>
    <row r="12" spans="1:11">
      <c r="E12" s="1">
        <v>70</v>
      </c>
      <c r="F12" s="3" t="s">
        <v>0</v>
      </c>
      <c r="G12" s="1">
        <v>12</v>
      </c>
    </row>
    <row r="13" spans="1:11">
      <c r="E13">
        <v>70</v>
      </c>
      <c r="F13" s="2" t="s">
        <v>2</v>
      </c>
      <c r="G13">
        <v>12</v>
      </c>
    </row>
    <row r="14" spans="1:11">
      <c r="E14">
        <v>70</v>
      </c>
      <c r="F14" s="2" t="s">
        <v>2</v>
      </c>
      <c r="G14">
        <v>12</v>
      </c>
    </row>
    <row r="15" spans="1:11">
      <c r="E15">
        <v>75</v>
      </c>
      <c r="F15" s="2" t="s">
        <v>2</v>
      </c>
      <c r="G15">
        <v>14</v>
      </c>
    </row>
    <row r="16" spans="1:11">
      <c r="E16" s="1">
        <v>80</v>
      </c>
      <c r="F16" s="3" t="s">
        <v>0</v>
      </c>
      <c r="G16" s="1">
        <v>15.5</v>
      </c>
    </row>
    <row r="17" spans="5:7">
      <c r="E17">
        <v>80</v>
      </c>
      <c r="F17" s="2" t="s">
        <v>2</v>
      </c>
      <c r="G17">
        <v>15.5</v>
      </c>
    </row>
    <row r="18" spans="5:7">
      <c r="E18" s="1">
        <v>85</v>
      </c>
      <c r="F18" s="3" t="s">
        <v>0</v>
      </c>
      <c r="G18" s="1">
        <v>17</v>
      </c>
    </row>
    <row r="19" spans="5:7">
      <c r="E19" s="1">
        <v>90</v>
      </c>
      <c r="F19" s="3" t="s">
        <v>0</v>
      </c>
      <c r="G19" s="1">
        <v>18.5</v>
      </c>
    </row>
    <row r="20" spans="5:7">
      <c r="E20">
        <v>90</v>
      </c>
      <c r="F20" s="2" t="s">
        <v>2</v>
      </c>
      <c r="G20">
        <v>18.5</v>
      </c>
    </row>
    <row r="21" spans="5:7">
      <c r="E21" s="1">
        <v>95</v>
      </c>
      <c r="F21" s="3" t="s">
        <v>0</v>
      </c>
      <c r="G21" s="1">
        <v>20</v>
      </c>
    </row>
  </sheetData>
  <sortState ref="E2:F21">
    <sortCondition ref="E2:E21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K19"/>
  <sheetViews>
    <sheetView workbookViewId="0">
      <selection activeCell="G11" sqref="G11"/>
    </sheetView>
  </sheetViews>
  <sheetFormatPr baseColWidth="10" defaultRowHeight="15"/>
  <cols>
    <col min="1" max="1" width="5.42578125" customWidth="1"/>
    <col min="2" max="3" width="6.85546875" customWidth="1"/>
    <col min="5" max="6" width="5.28515625" customWidth="1"/>
    <col min="9" max="11" width="6.140625" customWidth="1"/>
    <col min="13" max="15" width="5.140625" customWidth="1"/>
  </cols>
  <sheetData>
    <row r="1" spans="1:11">
      <c r="A1">
        <v>1</v>
      </c>
      <c r="B1">
        <v>2</v>
      </c>
      <c r="C1">
        <v>3</v>
      </c>
      <c r="E1" t="s">
        <v>3</v>
      </c>
      <c r="F1" t="s">
        <v>4</v>
      </c>
      <c r="I1">
        <v>1</v>
      </c>
      <c r="J1">
        <v>2</v>
      </c>
      <c r="K1">
        <v>3</v>
      </c>
    </row>
    <row r="2" spans="1:11">
      <c r="A2">
        <v>94</v>
      </c>
      <c r="B2">
        <v>85</v>
      </c>
      <c r="C2">
        <v>89</v>
      </c>
      <c r="E2">
        <v>2</v>
      </c>
      <c r="F2">
        <v>61</v>
      </c>
      <c r="G2">
        <v>1</v>
      </c>
      <c r="I2">
        <f>SUMIF(E2:E19,$I$1,G2:G19)</f>
        <v>84</v>
      </c>
      <c r="J2">
        <f>SUMIF(E2:E19,$J$1,G2:G19)</f>
        <v>55.5</v>
      </c>
      <c r="K2">
        <f>SUMIF(E2:E19,$K$1,G2:G19)</f>
        <v>31.5</v>
      </c>
    </row>
    <row r="3" spans="1:11">
      <c r="A3">
        <v>87</v>
      </c>
      <c r="B3">
        <v>82</v>
      </c>
      <c r="C3">
        <v>67</v>
      </c>
      <c r="E3">
        <v>3</v>
      </c>
      <c r="F3">
        <v>67</v>
      </c>
      <c r="G3">
        <v>2</v>
      </c>
    </row>
    <row r="4" spans="1:11">
      <c r="A4">
        <v>91</v>
      </c>
      <c r="B4">
        <v>79</v>
      </c>
      <c r="C4">
        <v>72</v>
      </c>
      <c r="E4">
        <v>3</v>
      </c>
      <c r="F4">
        <v>69</v>
      </c>
      <c r="G4">
        <v>3</v>
      </c>
    </row>
    <row r="5" spans="1:11">
      <c r="A5">
        <v>74</v>
      </c>
      <c r="B5">
        <v>84</v>
      </c>
      <c r="C5">
        <v>76</v>
      </c>
      <c r="E5">
        <v>2</v>
      </c>
      <c r="F5">
        <v>72</v>
      </c>
      <c r="G5">
        <v>4.5</v>
      </c>
    </row>
    <row r="6" spans="1:11">
      <c r="A6">
        <v>86</v>
      </c>
      <c r="B6">
        <v>61</v>
      </c>
      <c r="C6">
        <v>69</v>
      </c>
      <c r="E6">
        <v>3</v>
      </c>
      <c r="F6">
        <v>72</v>
      </c>
      <c r="G6">
        <v>4.5</v>
      </c>
    </row>
    <row r="7" spans="1:11">
      <c r="A7">
        <v>97</v>
      </c>
      <c r="B7">
        <v>72</v>
      </c>
      <c r="E7">
        <v>1</v>
      </c>
      <c r="F7">
        <v>74</v>
      </c>
      <c r="G7">
        <v>6</v>
      </c>
    </row>
    <row r="8" spans="1:11">
      <c r="B8">
        <v>80</v>
      </c>
      <c r="E8">
        <v>3</v>
      </c>
      <c r="F8">
        <v>76</v>
      </c>
      <c r="G8">
        <v>7</v>
      </c>
    </row>
    <row r="9" spans="1:11">
      <c r="E9">
        <v>2</v>
      </c>
      <c r="F9">
        <v>79</v>
      </c>
      <c r="G9">
        <v>8</v>
      </c>
    </row>
    <row r="10" spans="1:11">
      <c r="E10">
        <v>2</v>
      </c>
      <c r="F10">
        <v>80</v>
      </c>
      <c r="G10">
        <v>9</v>
      </c>
    </row>
    <row r="11" spans="1:11">
      <c r="E11">
        <v>2</v>
      </c>
      <c r="F11">
        <v>82</v>
      </c>
      <c r="G11">
        <v>10</v>
      </c>
    </row>
    <row r="12" spans="1:11">
      <c r="E12">
        <v>2</v>
      </c>
      <c r="F12">
        <v>84</v>
      </c>
      <c r="G12">
        <v>11</v>
      </c>
    </row>
    <row r="13" spans="1:11">
      <c r="E13">
        <v>2</v>
      </c>
      <c r="F13">
        <v>85</v>
      </c>
      <c r="G13">
        <v>12</v>
      </c>
    </row>
    <row r="14" spans="1:11">
      <c r="E14">
        <v>1</v>
      </c>
      <c r="F14">
        <v>86</v>
      </c>
      <c r="G14">
        <v>13</v>
      </c>
    </row>
    <row r="15" spans="1:11">
      <c r="E15">
        <v>1</v>
      </c>
      <c r="F15">
        <v>87</v>
      </c>
      <c r="G15">
        <v>14</v>
      </c>
    </row>
    <row r="16" spans="1:11">
      <c r="E16">
        <v>3</v>
      </c>
      <c r="F16">
        <v>89</v>
      </c>
      <c r="G16">
        <v>15</v>
      </c>
    </row>
    <row r="17" spans="5:7">
      <c r="E17">
        <v>1</v>
      </c>
      <c r="F17">
        <v>91</v>
      </c>
      <c r="G17">
        <v>16</v>
      </c>
    </row>
    <row r="18" spans="5:7">
      <c r="E18">
        <v>1</v>
      </c>
      <c r="F18">
        <v>94</v>
      </c>
      <c r="G18">
        <v>17</v>
      </c>
    </row>
    <row r="19" spans="5:7">
      <c r="E19">
        <v>1</v>
      </c>
      <c r="F19">
        <v>97</v>
      </c>
      <c r="G19">
        <v>18</v>
      </c>
    </row>
  </sheetData>
  <sortState ref="E2:F19">
    <sortCondition ref="F2:F19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K21"/>
  <sheetViews>
    <sheetView workbookViewId="0">
      <selection activeCell="K12" sqref="K12"/>
    </sheetView>
  </sheetViews>
  <sheetFormatPr baseColWidth="10" defaultRowHeight="15"/>
  <sheetData>
    <row r="1" spans="1:11">
      <c r="A1" t="s">
        <v>6</v>
      </c>
      <c r="B1" t="s">
        <v>5</v>
      </c>
      <c r="F1" t="s">
        <v>6</v>
      </c>
      <c r="G1" t="s">
        <v>10</v>
      </c>
      <c r="H1" t="s">
        <v>5</v>
      </c>
      <c r="I1" t="s">
        <v>11</v>
      </c>
      <c r="K1" t="s">
        <v>8</v>
      </c>
    </row>
    <row r="2" spans="1:11">
      <c r="A2">
        <v>4</v>
      </c>
      <c r="B2">
        <v>12</v>
      </c>
      <c r="F2">
        <v>4</v>
      </c>
      <c r="G2">
        <f t="shared" ref="G2:G9" si="0">VLOOKUP(F2,$A$14:$B$21,2,0)</f>
        <v>5</v>
      </c>
      <c r="H2">
        <v>12</v>
      </c>
      <c r="I2">
        <f t="shared" ref="I2:I9" si="1">VLOOKUP(H2,$C$14:$D$21,2,0)</f>
        <v>7</v>
      </c>
      <c r="K2">
        <f>(G2-I2)^2</f>
        <v>4</v>
      </c>
    </row>
    <row r="3" spans="1:11">
      <c r="A3">
        <v>9</v>
      </c>
      <c r="B3">
        <v>14</v>
      </c>
      <c r="F3">
        <v>9</v>
      </c>
      <c r="G3">
        <f t="shared" si="0"/>
        <v>8</v>
      </c>
      <c r="H3">
        <v>14</v>
      </c>
      <c r="I3">
        <f t="shared" si="1"/>
        <v>8</v>
      </c>
      <c r="K3">
        <f t="shared" ref="K3:K9" si="2">(G3-I3)^2</f>
        <v>0</v>
      </c>
    </row>
    <row r="4" spans="1:11">
      <c r="A4">
        <v>3</v>
      </c>
      <c r="B4">
        <v>7</v>
      </c>
      <c r="F4">
        <v>3</v>
      </c>
      <c r="G4">
        <f t="shared" si="0"/>
        <v>4</v>
      </c>
      <c r="H4">
        <v>7</v>
      </c>
      <c r="I4">
        <f t="shared" si="1"/>
        <v>5</v>
      </c>
      <c r="K4">
        <f t="shared" si="2"/>
        <v>1</v>
      </c>
    </row>
    <row r="5" spans="1:11">
      <c r="A5">
        <v>0</v>
      </c>
      <c r="B5">
        <v>6</v>
      </c>
      <c r="F5">
        <v>0</v>
      </c>
      <c r="G5">
        <f t="shared" si="0"/>
        <v>1</v>
      </c>
      <c r="H5">
        <v>6</v>
      </c>
      <c r="I5">
        <f t="shared" si="1"/>
        <v>3.5</v>
      </c>
      <c r="K5">
        <f t="shared" si="2"/>
        <v>6.25</v>
      </c>
    </row>
    <row r="6" spans="1:11">
      <c r="A6">
        <v>1</v>
      </c>
      <c r="B6">
        <v>3</v>
      </c>
      <c r="F6">
        <v>1</v>
      </c>
      <c r="G6">
        <f t="shared" si="0"/>
        <v>2</v>
      </c>
      <c r="H6">
        <v>3</v>
      </c>
      <c r="I6">
        <f t="shared" si="1"/>
        <v>1</v>
      </c>
      <c r="K6">
        <f t="shared" si="2"/>
        <v>1</v>
      </c>
    </row>
    <row r="7" spans="1:11">
      <c r="A7">
        <v>6</v>
      </c>
      <c r="B7">
        <v>5</v>
      </c>
      <c r="F7">
        <v>6</v>
      </c>
      <c r="G7">
        <f t="shared" si="0"/>
        <v>7</v>
      </c>
      <c r="H7">
        <v>5</v>
      </c>
      <c r="I7">
        <f t="shared" si="1"/>
        <v>2</v>
      </c>
      <c r="K7">
        <f t="shared" si="2"/>
        <v>25</v>
      </c>
    </row>
    <row r="8" spans="1:11">
      <c r="A8">
        <v>2</v>
      </c>
      <c r="B8">
        <v>6</v>
      </c>
      <c r="F8">
        <v>2</v>
      </c>
      <c r="G8">
        <f t="shared" si="0"/>
        <v>3</v>
      </c>
      <c r="H8">
        <v>6</v>
      </c>
      <c r="I8">
        <f t="shared" si="1"/>
        <v>3.5</v>
      </c>
      <c r="K8">
        <f t="shared" si="2"/>
        <v>0.25</v>
      </c>
    </row>
    <row r="9" spans="1:11">
      <c r="A9">
        <v>5</v>
      </c>
      <c r="B9">
        <v>10</v>
      </c>
      <c r="F9">
        <v>5</v>
      </c>
      <c r="G9">
        <f t="shared" si="0"/>
        <v>6</v>
      </c>
      <c r="H9">
        <v>10</v>
      </c>
      <c r="I9">
        <f t="shared" si="1"/>
        <v>6</v>
      </c>
      <c r="K9">
        <f t="shared" si="2"/>
        <v>0</v>
      </c>
    </row>
    <row r="10" spans="1:11">
      <c r="J10" s="4" t="s">
        <v>13</v>
      </c>
      <c r="K10">
        <f>SUM(K2:K9)</f>
        <v>37.5</v>
      </c>
    </row>
    <row r="11" spans="1:11">
      <c r="J11" s="4" t="s">
        <v>12</v>
      </c>
      <c r="K11">
        <f>COUNT(F2:F9)</f>
        <v>8</v>
      </c>
    </row>
    <row r="12" spans="1:11">
      <c r="J12" s="4" t="s">
        <v>9</v>
      </c>
      <c r="K12">
        <f>1-6*K10/(K11*(K11^2-1))</f>
        <v>0.5535714285714286</v>
      </c>
    </row>
    <row r="13" spans="1:11">
      <c r="A13" t="s">
        <v>6</v>
      </c>
      <c r="B13" t="s">
        <v>7</v>
      </c>
      <c r="C13" t="s">
        <v>5</v>
      </c>
      <c r="D13" t="s">
        <v>7</v>
      </c>
    </row>
    <row r="14" spans="1:11">
      <c r="A14">
        <v>0</v>
      </c>
      <c r="B14">
        <v>1</v>
      </c>
      <c r="C14">
        <v>3</v>
      </c>
      <c r="D14">
        <v>1</v>
      </c>
    </row>
    <row r="15" spans="1:11">
      <c r="A15">
        <v>1</v>
      </c>
      <c r="B15">
        <v>2</v>
      </c>
      <c r="C15">
        <v>5</v>
      </c>
      <c r="D15">
        <v>2</v>
      </c>
    </row>
    <row r="16" spans="1:11">
      <c r="A16">
        <v>2</v>
      </c>
      <c r="B16">
        <v>3</v>
      </c>
      <c r="C16">
        <v>6</v>
      </c>
      <c r="D16">
        <v>3.5</v>
      </c>
    </row>
    <row r="17" spans="1:4">
      <c r="A17">
        <v>3</v>
      </c>
      <c r="B17">
        <v>4</v>
      </c>
      <c r="C17">
        <v>6</v>
      </c>
      <c r="D17">
        <v>3.5</v>
      </c>
    </row>
    <row r="18" spans="1:4">
      <c r="A18">
        <v>4</v>
      </c>
      <c r="B18">
        <v>5</v>
      </c>
      <c r="C18">
        <v>7</v>
      </c>
      <c r="D18">
        <v>5</v>
      </c>
    </row>
    <row r="19" spans="1:4">
      <c r="A19">
        <v>5</v>
      </c>
      <c r="B19">
        <v>6</v>
      </c>
      <c r="C19">
        <v>10</v>
      </c>
      <c r="D19">
        <v>6</v>
      </c>
    </row>
    <row r="20" spans="1:4">
      <c r="A20">
        <v>6</v>
      </c>
      <c r="B20">
        <v>7</v>
      </c>
      <c r="C20">
        <v>12</v>
      </c>
      <c r="D20">
        <v>7</v>
      </c>
    </row>
    <row r="21" spans="1:4">
      <c r="A21">
        <v>9</v>
      </c>
      <c r="B21">
        <v>8</v>
      </c>
      <c r="C21">
        <v>14</v>
      </c>
      <c r="D21">
        <v>8</v>
      </c>
    </row>
  </sheetData>
  <sortState ref="C14:C21">
    <sortCondition ref="C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PrbaSigno01</vt:lpstr>
      <vt:lpstr>PrbaSigno02</vt:lpstr>
      <vt:lpstr>PrbaSigno03</vt:lpstr>
      <vt:lpstr>DatosPareados</vt:lpstr>
      <vt:lpstr>RangWil01</vt:lpstr>
      <vt:lpstr>RangWil02</vt:lpstr>
      <vt:lpstr>KruskWallis01</vt:lpstr>
      <vt:lpstr>KruskWallis02</vt:lpstr>
      <vt:lpstr>CxRSpearman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ICondor</dc:creator>
  <cp:lastModifiedBy>ICondor</cp:lastModifiedBy>
  <dcterms:created xsi:type="dcterms:W3CDTF">2012-04-05T22:44:06Z</dcterms:created>
  <dcterms:modified xsi:type="dcterms:W3CDTF">2012-04-09T03:41:36Z</dcterms:modified>
</cp:coreProperties>
</file>